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<sst xmlns="http://schemas.openxmlformats.org/spreadsheetml/2006/main" count="1917" uniqueCount="269">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</sst>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00" t="s">
        <v>267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312"/>
    </row>
    <row r="2" spans="2:24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265</v>
      </c>
      <c r="U3" s="387" t="s">
        <v>118</v>
      </c>
      <c r="V3" s="387"/>
      <c r="W3" s="387"/>
      <c r="X3" s="359"/>
    </row>
    <row r="4" spans="1:23" ht="22.5" customHeight="1">
      <c r="A4" s="402"/>
      <c r="B4" s="404"/>
      <c r="C4" s="405"/>
      <c r="D4" s="406"/>
      <c r="E4" s="396" t="s">
        <v>262</v>
      </c>
      <c r="F4" s="380" t="s">
        <v>33</v>
      </c>
      <c r="G4" s="382" t="s">
        <v>263</v>
      </c>
      <c r="H4" s="384" t="s">
        <v>264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268</v>
      </c>
      <c r="V4" s="382" t="s">
        <v>49</v>
      </c>
      <c r="W4" s="388" t="s">
        <v>48</v>
      </c>
    </row>
    <row r="5" spans="1:23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392" t="s">
        <v>248</v>
      </c>
      <c r="O5" s="393"/>
      <c r="P5" s="394"/>
      <c r="Q5" s="395" t="s">
        <v>266</v>
      </c>
      <c r="R5" s="395"/>
      <c r="S5" s="395"/>
      <c r="T5" s="385"/>
      <c r="U5" s="399"/>
      <c r="V5" s="383"/>
      <c r="W5" s="388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1115641.21</v>
      </c>
      <c r="G8" s="151">
        <f>F8-E8</f>
        <v>-63378.39000000013</v>
      </c>
      <c r="H8" s="152">
        <f>F8/E8*100</f>
        <v>94.62448376600354</v>
      </c>
      <c r="I8" s="153">
        <f aca="true" t="shared" si="0" ref="I8:I40">F8-D8</f>
        <v>-182809.89000000013</v>
      </c>
      <c r="J8" s="153">
        <f aca="true" t="shared" si="1" ref="J8:J39">F8/D8*100</f>
        <v>85.9209260941748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318022.45999999996</v>
      </c>
      <c r="S8" s="205">
        <f aca="true" t="shared" si="5" ref="S8:S20">F8/Q8</f>
        <v>1.3987148747443563</v>
      </c>
      <c r="T8" s="151">
        <f>T9+T15+T18+T19+T23+T17</f>
        <v>114475</v>
      </c>
      <c r="U8" s="151">
        <f>U9+U15+U18+U19+U23+U17</f>
        <v>39817.07000000001</v>
      </c>
      <c r="V8" s="151">
        <f>U8-T8</f>
        <v>-74657.93</v>
      </c>
      <c r="W8" s="151">
        <f aca="true" t="shared" si="6" ref="W8:W16">U8/T8*100</f>
        <v>34.78232801921818</v>
      </c>
      <c r="X8" s="365">
        <f aca="true" t="shared" si="7" ref="X8:X22">S8-P8</f>
        <v>0.08021733819871635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641364.38</v>
      </c>
      <c r="G9" s="150">
        <f>F9-E9</f>
        <v>-40155.619999999995</v>
      </c>
      <c r="H9" s="157">
        <f>F9/E9*100</f>
        <v>94.10793226904566</v>
      </c>
      <c r="I9" s="158">
        <f t="shared" si="0"/>
        <v>-125280.62</v>
      </c>
      <c r="J9" s="158">
        <f t="shared" si="1"/>
        <v>83.65858774269708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210081.59000000003</v>
      </c>
      <c r="S9" s="206">
        <f t="shared" si="5"/>
        <v>1.4871086787395342</v>
      </c>
      <c r="T9" s="157">
        <f>E9-жовтень!E9</f>
        <v>67880</v>
      </c>
      <c r="U9" s="160">
        <f>F9-жовтень!F9</f>
        <v>23153.390000000014</v>
      </c>
      <c r="V9" s="161">
        <f>U9-T9</f>
        <v>-44726.609999999986</v>
      </c>
      <c r="W9" s="158">
        <f t="shared" si="6"/>
        <v>34.109295816146165</v>
      </c>
      <c r="X9" s="366">
        <f t="shared" si="7"/>
        <v>0.07239593935876032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588476.27</v>
      </c>
      <c r="G10" s="103">
        <f aca="true" t="shared" si="8" ref="G10:G35">F10-E10</f>
        <v>-33337.72999999998</v>
      </c>
      <c r="H10" s="105">
        <f aca="true" t="shared" si="9" ref="H10:H15">F10/E10*100</f>
        <v>94.63863309607054</v>
      </c>
      <c r="I10" s="104">
        <f t="shared" si="0"/>
        <v>-112840.72999999998</v>
      </c>
      <c r="J10" s="104">
        <f t="shared" si="1"/>
        <v>83.91016758470136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209027.92000000004</v>
      </c>
      <c r="S10" s="207">
        <f t="shared" si="5"/>
        <v>1.550873182081303</v>
      </c>
      <c r="T10" s="105">
        <f>E10-жовтень!E10</f>
        <v>62264</v>
      </c>
      <c r="U10" s="144">
        <f>F10-жовтень!F10</f>
        <v>21945.150000000023</v>
      </c>
      <c r="V10" s="106">
        <f aca="true" t="shared" si="10" ref="V10:V40">U10-T10</f>
        <v>-40318.84999999998</v>
      </c>
      <c r="W10" s="104">
        <f t="shared" si="6"/>
        <v>35.24532635230634</v>
      </c>
      <c r="X10" s="364">
        <f t="shared" si="7"/>
        <v>0.07810579281710761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33976.49</v>
      </c>
      <c r="G11" s="103">
        <f t="shared" si="8"/>
        <v>-8383.510000000002</v>
      </c>
      <c r="H11" s="105">
        <f t="shared" si="9"/>
        <v>80.20889990557129</v>
      </c>
      <c r="I11" s="104">
        <f t="shared" si="0"/>
        <v>-12529.510000000002</v>
      </c>
      <c r="J11" s="104">
        <f t="shared" si="1"/>
        <v>73.05829355351997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1212.3899999999994</v>
      </c>
      <c r="S11" s="207">
        <f t="shared" si="5"/>
        <v>1.0370036106592275</v>
      </c>
      <c r="T11" s="105">
        <f>E11-жовтень!E11</f>
        <v>4260</v>
      </c>
      <c r="U11" s="144">
        <f>F11-жовтень!F11</f>
        <v>563.6800000000003</v>
      </c>
      <c r="V11" s="106">
        <f t="shared" si="10"/>
        <v>-3696.3199999999997</v>
      </c>
      <c r="W11" s="104">
        <f t="shared" si="6"/>
        <v>13.231924882629114</v>
      </c>
      <c r="X11" s="364">
        <f t="shared" si="7"/>
        <v>-0.059801607478977115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8552.75</v>
      </c>
      <c r="G12" s="103">
        <f t="shared" si="8"/>
        <v>1052.75</v>
      </c>
      <c r="H12" s="105">
        <f t="shared" si="9"/>
        <v>114.03666666666668</v>
      </c>
      <c r="I12" s="104">
        <f t="shared" si="0"/>
        <v>272.75</v>
      </c>
      <c r="J12" s="104">
        <f t="shared" si="1"/>
        <v>103.29408212560386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576.1800000000003</v>
      </c>
      <c r="S12" s="207">
        <f t="shared" si="5"/>
        <v>1.0722340554900165</v>
      </c>
      <c r="T12" s="105">
        <f>E12-жовтень!E12</f>
        <v>720</v>
      </c>
      <c r="U12" s="144">
        <f>F12-жовтень!F12</f>
        <v>269.7600000000002</v>
      </c>
      <c r="V12" s="106">
        <f t="shared" si="10"/>
        <v>-450.2399999999998</v>
      </c>
      <c r="W12" s="104">
        <f t="shared" si="6"/>
        <v>37.4666666666667</v>
      </c>
      <c r="X12" s="364">
        <f t="shared" si="7"/>
        <v>0.29578411963153295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9185.32</v>
      </c>
      <c r="G13" s="103">
        <f t="shared" si="8"/>
        <v>395.3199999999997</v>
      </c>
      <c r="H13" s="105">
        <f t="shared" si="9"/>
        <v>104.49738339021614</v>
      </c>
      <c r="I13" s="104">
        <f t="shared" si="0"/>
        <v>-204.6800000000003</v>
      </c>
      <c r="J13" s="104">
        <f t="shared" si="1"/>
        <v>97.82023429179978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835.5299999999988</v>
      </c>
      <c r="S13" s="207">
        <f t="shared" si="5"/>
        <v>1.1000659896835727</v>
      </c>
      <c r="T13" s="105">
        <f>E13-жовтень!E13</f>
        <v>540</v>
      </c>
      <c r="U13" s="144">
        <f>F13-жовтень!F13</f>
        <v>345.4499999999989</v>
      </c>
      <c r="V13" s="106">
        <f t="shared" si="10"/>
        <v>-194.5500000000011</v>
      </c>
      <c r="W13" s="104">
        <f t="shared" si="6"/>
        <v>63.97222222222202</v>
      </c>
      <c r="X13" s="364">
        <f t="shared" si="7"/>
        <v>0.11502931568770158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1173.55</v>
      </c>
      <c r="G14" s="103">
        <f t="shared" si="8"/>
        <v>117.54999999999995</v>
      </c>
      <c r="H14" s="105">
        <f t="shared" si="9"/>
        <v>111.13162878787878</v>
      </c>
      <c r="I14" s="104">
        <f t="shared" si="0"/>
        <v>21.549999999999955</v>
      </c>
      <c r="J14" s="104">
        <f t="shared" si="1"/>
        <v>101.87065972222223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-1570.4399999999998</v>
      </c>
      <c r="S14" s="207">
        <f t="shared" si="5"/>
        <v>0.4276801300296284</v>
      </c>
      <c r="T14" s="105">
        <f>E14-жовтень!E14</f>
        <v>96</v>
      </c>
      <c r="U14" s="144">
        <f>F14-жовтень!F14</f>
        <v>29.34999999999991</v>
      </c>
      <c r="V14" s="106">
        <f t="shared" si="10"/>
        <v>-66.65000000000009</v>
      </c>
      <c r="W14" s="104">
        <f t="shared" si="6"/>
        <v>30.572916666666572</v>
      </c>
      <c r="X14" s="364">
        <f t="shared" si="7"/>
        <v>0.05853573112296234</v>
      </c>
    </row>
    <row r="15" spans="1:24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390.87</v>
      </c>
      <c r="G15" s="150">
        <f t="shared" si="8"/>
        <v>-160.13</v>
      </c>
      <c r="H15" s="157">
        <f t="shared" si="9"/>
        <v>70.9382940108893</v>
      </c>
      <c r="I15" s="158">
        <f t="shared" si="0"/>
        <v>-160.13</v>
      </c>
      <c r="J15" s="158">
        <f t="shared" si="1"/>
        <v>70.9382940108893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4.050000000000011</v>
      </c>
      <c r="S15" s="208">
        <f t="shared" si="5"/>
        <v>1.0104699860400186</v>
      </c>
      <c r="T15" s="157">
        <f>E15-жовтень!E15</f>
        <v>100</v>
      </c>
      <c r="U15" s="160">
        <f>F15-жовтень!F15</f>
        <v>10.579999999999984</v>
      </c>
      <c r="V15" s="161">
        <f t="shared" si="10"/>
        <v>-89.42000000000002</v>
      </c>
      <c r="W15" s="158">
        <f t="shared" si="6"/>
        <v>10.579999999999984</v>
      </c>
      <c r="X15" s="363">
        <f t="shared" si="7"/>
        <v>-0.1892077774645209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8"/>
        <v>95.59</v>
      </c>
      <c r="H18" s="157">
        <f>F18/E18*100</f>
        <v>176.472</v>
      </c>
      <c r="I18" s="158">
        <f t="shared" si="0"/>
        <v>95.59</v>
      </c>
      <c r="J18" s="158">
        <f t="shared" si="1"/>
        <v>176.472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114.79</v>
      </c>
      <c r="S18" s="208">
        <f t="shared" si="5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158">
        <f aca="true" t="shared" si="11" ref="W18:W35">U18/T18*100</f>
        <v>208.94285714285715</v>
      </c>
      <c r="X18" s="363">
        <f t="shared" si="7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102576.9</v>
      </c>
      <c r="G19" s="150">
        <f t="shared" si="8"/>
        <v>-16023.100000000006</v>
      </c>
      <c r="H19" s="157">
        <f aca="true" t="shared" si="12" ref="H19:H39">F19/E19*100</f>
        <v>86.4897976391231</v>
      </c>
      <c r="I19" s="158">
        <f t="shared" si="0"/>
        <v>-27423.100000000006</v>
      </c>
      <c r="J19" s="158">
        <f t="shared" si="1"/>
        <v>78.90530769230769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18946.47</v>
      </c>
      <c r="S19" s="208">
        <f t="shared" si="5"/>
        <v>1.22654995316896</v>
      </c>
      <c r="T19" s="157">
        <f>E19-жовтень!E19</f>
        <v>11800</v>
      </c>
      <c r="U19" s="160">
        <f>F19-жовтень!F19</f>
        <v>2368.2899999999936</v>
      </c>
      <c r="V19" s="161">
        <f t="shared" si="10"/>
        <v>-9431.710000000006</v>
      </c>
      <c r="W19" s="158">
        <f t="shared" si="11"/>
        <v>20.070254237288083</v>
      </c>
      <c r="X19" s="363">
        <f t="shared" si="7"/>
        <v>-0.050467311711532625</v>
      </c>
    </row>
    <row r="20" spans="1:24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52119</v>
      </c>
      <c r="G20" s="253">
        <f t="shared" si="8"/>
        <v>-17981</v>
      </c>
      <c r="H20" s="195">
        <f t="shared" si="12"/>
        <v>74.34950071326676</v>
      </c>
      <c r="I20" s="254">
        <f t="shared" si="0"/>
        <v>-24381</v>
      </c>
      <c r="J20" s="254">
        <f t="shared" si="1"/>
        <v>68.12941176470588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-31511.429999999993</v>
      </c>
      <c r="S20" s="256">
        <f t="shared" si="5"/>
        <v>0.6232061702899292</v>
      </c>
      <c r="T20" s="195">
        <f>E20-жовтень!E20</f>
        <v>6800</v>
      </c>
      <c r="U20" s="179">
        <f>F20-жовтень!F20</f>
        <v>194.5</v>
      </c>
      <c r="V20" s="166">
        <f t="shared" si="10"/>
        <v>-6605.5</v>
      </c>
      <c r="W20" s="254">
        <f t="shared" si="11"/>
        <v>2.860294117647059</v>
      </c>
      <c r="X20" s="363">
        <f t="shared" si="7"/>
        <v>-0.1282693740435915</v>
      </c>
    </row>
    <row r="21" spans="1:24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10065.51</v>
      </c>
      <c r="G21" s="253">
        <f t="shared" si="8"/>
        <v>365.5100000000002</v>
      </c>
      <c r="H21" s="195">
        <f t="shared" si="12"/>
        <v>103.76814432989691</v>
      </c>
      <c r="I21" s="254">
        <f t="shared" si="0"/>
        <v>-634.4899999999998</v>
      </c>
      <c r="J21" s="254">
        <f t="shared" si="1"/>
        <v>94.07018691588786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10065.51</v>
      </c>
      <c r="S21" s="256"/>
      <c r="T21" s="195">
        <f>E21-жовтень!E21</f>
        <v>1000</v>
      </c>
      <c r="U21" s="179">
        <f>F21-жовтень!F21</f>
        <v>53.350000000000364</v>
      </c>
      <c r="V21" s="166">
        <f t="shared" si="10"/>
        <v>-946.6499999999996</v>
      </c>
      <c r="W21" s="254">
        <f t="shared" si="11"/>
        <v>5.335000000000036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40392.39</v>
      </c>
      <c r="G22" s="253">
        <f t="shared" si="8"/>
        <v>1592.3899999999994</v>
      </c>
      <c r="H22" s="195">
        <f t="shared" si="12"/>
        <v>104.10409793814432</v>
      </c>
      <c r="I22" s="254">
        <f t="shared" si="0"/>
        <v>-2407.6100000000006</v>
      </c>
      <c r="J22" s="254">
        <f t="shared" si="1"/>
        <v>94.3747429906542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40392.39</v>
      </c>
      <c r="S22" s="256"/>
      <c r="T22" s="195">
        <f>E22-жовтень!E22</f>
        <v>4000</v>
      </c>
      <c r="U22" s="179">
        <f>F22-жовтень!F22</f>
        <v>2120.4400000000023</v>
      </c>
      <c r="V22" s="166">
        <f t="shared" si="10"/>
        <v>-1879.5599999999977</v>
      </c>
      <c r="W22" s="254">
        <f t="shared" si="11"/>
        <v>53.01100000000007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371087.98</v>
      </c>
      <c r="G23" s="150">
        <f t="shared" si="8"/>
        <v>-7135.619999999995</v>
      </c>
      <c r="H23" s="157">
        <f t="shared" si="12"/>
        <v>98.11338583842996</v>
      </c>
      <c r="I23" s="158">
        <f t="shared" si="0"/>
        <v>-30042.119999999995</v>
      </c>
      <c r="J23" s="158">
        <f t="shared" si="1"/>
        <v>92.51062934444461</v>
      </c>
      <c r="K23" s="158"/>
      <c r="L23" s="158"/>
      <c r="M23" s="158"/>
      <c r="N23" s="158">
        <v>340503.51</v>
      </c>
      <c r="O23" s="158">
        <f aca="true" t="shared" si="13" ref="O23:O39">D23-N23</f>
        <v>60626.58999999997</v>
      </c>
      <c r="P23" s="210">
        <f aca="true" t="shared" si="14" ref="P23:P39">D23/N23</f>
        <v>1.1780498239210515</v>
      </c>
      <c r="Q23" s="158">
        <v>282212.74</v>
      </c>
      <c r="R23" s="161">
        <f t="shared" si="4"/>
        <v>88875.23999999999</v>
      </c>
      <c r="S23" s="209">
        <f aca="true" t="shared" si="15" ref="S23:S31">F23/Q23</f>
        <v>1.3149228486283078</v>
      </c>
      <c r="T23" s="157">
        <f>E23-жовтень!E23</f>
        <v>34660</v>
      </c>
      <c r="U23" s="160">
        <f>F23-жовтень!F23</f>
        <v>14211.679999999993</v>
      </c>
      <c r="V23" s="161">
        <f t="shared" si="10"/>
        <v>-20448.320000000007</v>
      </c>
      <c r="W23" s="158">
        <f t="shared" si="11"/>
        <v>41.003115983843024</v>
      </c>
      <c r="X23" s="363">
        <f>S23-P23</f>
        <v>0.13687302470725626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177514.38</v>
      </c>
      <c r="G24" s="150">
        <f t="shared" si="8"/>
        <v>-12846.720000000001</v>
      </c>
      <c r="H24" s="157">
        <f t="shared" si="12"/>
        <v>93.25139432373525</v>
      </c>
      <c r="I24" s="158">
        <f t="shared" si="0"/>
        <v>-29106.619999999995</v>
      </c>
      <c r="J24" s="158">
        <f t="shared" si="1"/>
        <v>85.91303884890694</v>
      </c>
      <c r="K24" s="158"/>
      <c r="L24" s="158"/>
      <c r="M24" s="158"/>
      <c r="N24" s="158">
        <v>182295.05</v>
      </c>
      <c r="O24" s="158">
        <f t="shared" si="13"/>
        <v>24325.95000000001</v>
      </c>
      <c r="P24" s="210">
        <f t="shared" si="14"/>
        <v>1.1334427347314149</v>
      </c>
      <c r="Q24" s="158">
        <v>153656.31</v>
      </c>
      <c r="R24" s="161">
        <f t="shared" si="4"/>
        <v>23858.070000000007</v>
      </c>
      <c r="S24" s="209">
        <f t="shared" si="15"/>
        <v>1.1552690546844449</v>
      </c>
      <c r="T24" s="157">
        <f>E24-жовтень!E24</f>
        <v>15945</v>
      </c>
      <c r="U24" s="160">
        <f>F24-жовтень!F24</f>
        <v>1587.6900000000314</v>
      </c>
      <c r="V24" s="161">
        <f t="shared" si="10"/>
        <v>-14357.309999999969</v>
      </c>
      <c r="W24" s="158">
        <f t="shared" si="11"/>
        <v>9.95729068673585</v>
      </c>
      <c r="X24" s="363">
        <f aca="true" t="shared" si="16" ref="X24:X87">S24-P24</f>
        <v>0.02182631995302997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23824.73</v>
      </c>
      <c r="G25" s="253">
        <f t="shared" si="8"/>
        <v>1660.630000000001</v>
      </c>
      <c r="H25" s="195">
        <f t="shared" si="12"/>
        <v>107.49243145446916</v>
      </c>
      <c r="I25" s="254">
        <f t="shared" si="0"/>
        <v>1015.7299999999996</v>
      </c>
      <c r="J25" s="254">
        <f t="shared" si="1"/>
        <v>104.45319829891709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3603.34</v>
      </c>
      <c r="S25" s="215">
        <f t="shared" si="15"/>
        <v>1.1781944762452037</v>
      </c>
      <c r="T25" s="195">
        <f>E25-жовтень!E25</f>
        <v>305</v>
      </c>
      <c r="U25" s="179">
        <f>F25-жовтень!F25</f>
        <v>225.54000000000087</v>
      </c>
      <c r="V25" s="166">
        <f t="shared" si="10"/>
        <v>-79.45999999999913</v>
      </c>
      <c r="W25" s="254">
        <f t="shared" si="11"/>
        <v>73.94754098360684</v>
      </c>
      <c r="X25" s="363">
        <f t="shared" si="16"/>
        <v>0.11642973750384811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1306.48</v>
      </c>
      <c r="G26" s="223">
        <f t="shared" si="8"/>
        <v>-460.81999999999994</v>
      </c>
      <c r="H26" s="237">
        <f t="shared" si="12"/>
        <v>73.92519662762406</v>
      </c>
      <c r="I26" s="299">
        <f t="shared" si="0"/>
        <v>-515.8199999999999</v>
      </c>
      <c r="J26" s="299">
        <f t="shared" si="1"/>
        <v>71.69401306041816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510.94000000000005</v>
      </c>
      <c r="S26" s="228">
        <f t="shared" si="15"/>
        <v>1.6422555748296754</v>
      </c>
      <c r="T26" s="237">
        <f>E26-жовтень!E26</f>
        <v>55</v>
      </c>
      <c r="U26" s="237">
        <f>F26-жовтень!F26</f>
        <v>54.16000000000008</v>
      </c>
      <c r="V26" s="299">
        <f t="shared" si="10"/>
        <v>-0.8399999999999181</v>
      </c>
      <c r="W26" s="299">
        <f t="shared" si="11"/>
        <v>98.47272727272743</v>
      </c>
      <c r="X26" s="363">
        <f t="shared" si="16"/>
        <v>-0.5201984420209236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22518.24</v>
      </c>
      <c r="G27" s="223">
        <f t="shared" si="8"/>
        <v>2121.4400000000023</v>
      </c>
      <c r="H27" s="237">
        <f t="shared" si="12"/>
        <v>110.40084719171637</v>
      </c>
      <c r="I27" s="299">
        <f t="shared" si="0"/>
        <v>1531.5400000000009</v>
      </c>
      <c r="J27" s="299">
        <f t="shared" si="1"/>
        <v>107.29766947638267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3092.390000000003</v>
      </c>
      <c r="S27" s="228">
        <f t="shared" si="15"/>
        <v>1.1591894305783275</v>
      </c>
      <c r="T27" s="237">
        <f>E27-жовтень!E27</f>
        <v>250</v>
      </c>
      <c r="U27" s="237">
        <f>F27-жовтень!F27</f>
        <v>171.36000000000058</v>
      </c>
      <c r="V27" s="299">
        <f t="shared" si="10"/>
        <v>-78.63999999999942</v>
      </c>
      <c r="W27" s="299">
        <f t="shared" si="11"/>
        <v>68.54400000000024</v>
      </c>
      <c r="X27" s="363">
        <f t="shared" si="16"/>
        <v>0.14236534700249748</v>
      </c>
    </row>
    <row r="28" spans="1:24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258.92</v>
      </c>
      <c r="G28" s="253">
        <f t="shared" si="8"/>
        <v>-486.08</v>
      </c>
      <c r="H28" s="195">
        <f t="shared" si="12"/>
        <v>34.754362416107384</v>
      </c>
      <c r="I28" s="254">
        <f t="shared" si="0"/>
        <v>-561.0799999999999</v>
      </c>
      <c r="J28" s="254">
        <f t="shared" si="1"/>
        <v>31.57560975609756</v>
      </c>
      <c r="K28" s="254"/>
      <c r="L28" s="254"/>
      <c r="M28" s="254"/>
      <c r="N28" s="254">
        <v>701.85</v>
      </c>
      <c r="O28" s="254">
        <f t="shared" si="13"/>
        <v>118.14999999999998</v>
      </c>
      <c r="P28" s="305">
        <f t="shared" si="14"/>
        <v>1.1683408135641518</v>
      </c>
      <c r="Q28" s="174">
        <v>810.29</v>
      </c>
      <c r="R28" s="174">
        <f t="shared" si="4"/>
        <v>-551.3699999999999</v>
      </c>
      <c r="S28" s="212">
        <f t="shared" si="15"/>
        <v>0.31953991780720487</v>
      </c>
      <c r="T28" s="195">
        <f>E28-жовтень!E28</f>
        <v>105</v>
      </c>
      <c r="U28" s="179">
        <f>F28-жовтень!F28</f>
        <v>6.250000000000028</v>
      </c>
      <c r="V28" s="166">
        <f t="shared" si="10"/>
        <v>-98.74999999999997</v>
      </c>
      <c r="W28" s="254">
        <f t="shared" si="11"/>
        <v>5.952380952380979</v>
      </c>
      <c r="X28" s="364">
        <f t="shared" si="16"/>
        <v>-0.8488008957569468</v>
      </c>
    </row>
    <row r="29" spans="1:24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153430.73</v>
      </c>
      <c r="G29" s="150">
        <f t="shared" si="8"/>
        <v>-14021.26999999999</v>
      </c>
      <c r="H29" s="195">
        <f t="shared" si="12"/>
        <v>91.6266930224781</v>
      </c>
      <c r="I29" s="254">
        <f t="shared" si="0"/>
        <v>-29561.26999999999</v>
      </c>
      <c r="J29" s="254">
        <f t="shared" si="1"/>
        <v>83.8455943429221</v>
      </c>
      <c r="K29" s="254"/>
      <c r="L29" s="254"/>
      <c r="M29" s="254"/>
      <c r="N29" s="254">
        <v>160111.04</v>
      </c>
      <c r="O29" s="254">
        <f t="shared" si="13"/>
        <v>22880.959999999992</v>
      </c>
      <c r="P29" s="305">
        <f t="shared" si="14"/>
        <v>1.1429068226650705</v>
      </c>
      <c r="Q29" s="175">
        <v>132624.64</v>
      </c>
      <c r="R29" s="175">
        <f t="shared" si="4"/>
        <v>20806.089999999997</v>
      </c>
      <c r="S29" s="211">
        <f t="shared" si="15"/>
        <v>1.1568795210301797</v>
      </c>
      <c r="T29" s="195">
        <f>E29-жовтень!E29</f>
        <v>15535</v>
      </c>
      <c r="U29" s="179">
        <f>F29-жовтень!F29</f>
        <v>1355.9000000000233</v>
      </c>
      <c r="V29" s="166">
        <f t="shared" si="10"/>
        <v>-14179.099999999977</v>
      </c>
      <c r="W29" s="254">
        <f t="shared" si="11"/>
        <v>8.728033472803496</v>
      </c>
      <c r="X29" s="364">
        <f t="shared" si="16"/>
        <v>0.01397269836510917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49948.96</v>
      </c>
      <c r="G30" s="223">
        <f t="shared" si="8"/>
        <v>-2784.040000000001</v>
      </c>
      <c r="H30" s="237">
        <f t="shared" si="12"/>
        <v>94.72049760112263</v>
      </c>
      <c r="I30" s="299">
        <f t="shared" si="0"/>
        <v>-7584.040000000001</v>
      </c>
      <c r="J30" s="299">
        <f t="shared" si="1"/>
        <v>86.81793057897207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7942.68</v>
      </c>
      <c r="S30" s="228">
        <f t="shared" si="15"/>
        <v>1.189083156137606</v>
      </c>
      <c r="T30" s="237">
        <f>E30-жовтень!E30</f>
        <v>4800</v>
      </c>
      <c r="U30" s="237">
        <f>F30-жовтень!F30</f>
        <v>300.84999999999854</v>
      </c>
      <c r="V30" s="299">
        <f t="shared" si="10"/>
        <v>-4499.1500000000015</v>
      </c>
      <c r="W30" s="299">
        <f t="shared" si="11"/>
        <v>6.267708333333304</v>
      </c>
      <c r="X30" s="363">
        <f t="shared" si="16"/>
        <v>0.036393731135948126</v>
      </c>
    </row>
    <row r="31" spans="1:24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103481.78</v>
      </c>
      <c r="G31" s="223">
        <f t="shared" si="8"/>
        <v>-11237.220000000001</v>
      </c>
      <c r="H31" s="237">
        <f t="shared" si="12"/>
        <v>90.20456942616306</v>
      </c>
      <c r="I31" s="299">
        <f t="shared" si="0"/>
        <v>-21977.22</v>
      </c>
      <c r="J31" s="299">
        <f t="shared" si="1"/>
        <v>82.4825480834376</v>
      </c>
      <c r="K31" s="299"/>
      <c r="L31" s="299"/>
      <c r="M31" s="299"/>
      <c r="N31" s="299">
        <v>110199.06</v>
      </c>
      <c r="O31" s="299">
        <f t="shared" si="13"/>
        <v>15259.940000000002</v>
      </c>
      <c r="P31" s="341">
        <f t="shared" si="14"/>
        <v>1.1384761358218483</v>
      </c>
      <c r="Q31" s="200">
        <v>90618.36</v>
      </c>
      <c r="R31" s="200">
        <f t="shared" si="4"/>
        <v>12863.419999999998</v>
      </c>
      <c r="S31" s="228">
        <f t="shared" si="15"/>
        <v>1.1419515868528187</v>
      </c>
      <c r="T31" s="237">
        <f>E31-жовтень!E31</f>
        <v>10735</v>
      </c>
      <c r="U31" s="237">
        <f>F31-жовтень!F31</f>
        <v>1055.0599999999977</v>
      </c>
      <c r="V31" s="299">
        <f t="shared" si="10"/>
        <v>-9679.940000000002</v>
      </c>
      <c r="W31" s="299">
        <f t="shared" si="11"/>
        <v>9.8282254308337</v>
      </c>
      <c r="X31" s="363">
        <f t="shared" si="16"/>
        <v>0.0034754510309704667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136.82</v>
      </c>
      <c r="G33" s="150">
        <f t="shared" si="8"/>
        <v>29.319999999999993</v>
      </c>
      <c r="H33" s="157">
        <f t="shared" si="12"/>
        <v>127.27441860465116</v>
      </c>
      <c r="I33" s="158">
        <f t="shared" si="0"/>
        <v>21.819999999999993</v>
      </c>
      <c r="J33" s="158">
        <f t="shared" si="1"/>
        <v>118.97391304347826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40.639999999999986</v>
      </c>
      <c r="S33" s="210">
        <f aca="true" t="shared" si="17" ref="S33:S39">F33/Q33</f>
        <v>1.4225410688292783</v>
      </c>
      <c r="T33" s="157">
        <f>E33-жовтень!E33</f>
        <v>15</v>
      </c>
      <c r="U33" s="160">
        <f>F33-жовтень!F33</f>
        <v>2.4599999999999795</v>
      </c>
      <c r="V33" s="161">
        <f t="shared" si="10"/>
        <v>-12.54000000000002</v>
      </c>
      <c r="W33" s="158">
        <f t="shared" si="11"/>
        <v>16.399999999999864</v>
      </c>
      <c r="X33" s="363">
        <f t="shared" si="16"/>
        <v>0.4453146922147304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193479.47</v>
      </c>
      <c r="G35" s="150">
        <f t="shared" si="8"/>
        <v>5724.470000000001</v>
      </c>
      <c r="H35" s="157">
        <f t="shared" si="12"/>
        <v>103.04890415701313</v>
      </c>
      <c r="I35" s="158">
        <f t="shared" si="0"/>
        <v>-914.6300000000047</v>
      </c>
      <c r="J35" s="158">
        <f t="shared" si="1"/>
        <v>99.52949703720432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64846.3</v>
      </c>
      <c r="S35" s="226">
        <f t="shared" si="17"/>
        <v>1.5041180280327384</v>
      </c>
      <c r="T35" s="157">
        <f>E35-жовтень!E35</f>
        <v>18700</v>
      </c>
      <c r="U35" s="160">
        <f>F35-жовтень!F35</f>
        <v>12620.959999999992</v>
      </c>
      <c r="V35" s="161">
        <f t="shared" si="10"/>
        <v>-6079.040000000008</v>
      </c>
      <c r="W35" s="158">
        <f t="shared" si="11"/>
        <v>67.4917647058823</v>
      </c>
      <c r="X35" s="363">
        <f t="shared" si="16"/>
        <v>0.2758636554029179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37757.02</v>
      </c>
      <c r="G37" s="103">
        <f>F37-E37</f>
        <v>-1742.9800000000032</v>
      </c>
      <c r="H37" s="105">
        <f t="shared" si="12"/>
        <v>95.58739240506328</v>
      </c>
      <c r="I37" s="104">
        <f t="shared" si="0"/>
        <v>-3242.980000000003</v>
      </c>
      <c r="J37" s="104">
        <f t="shared" si="1"/>
        <v>92.09029268292682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6180.979999999996</v>
      </c>
      <c r="S37" s="216">
        <f t="shared" si="17"/>
        <v>1.1957490552963574</v>
      </c>
      <c r="T37" s="105">
        <f>E37-жовтень!E37</f>
        <v>4860</v>
      </c>
      <c r="U37" s="144">
        <f>F37-жовтень!F37</f>
        <v>2891.149999999994</v>
      </c>
      <c r="V37" s="106">
        <f t="shared" si="10"/>
        <v>-1968.8500000000058</v>
      </c>
      <c r="W37" s="104">
        <f>U37/T37*100</f>
        <v>59.488683127571896</v>
      </c>
      <c r="X37" s="363">
        <f t="shared" si="16"/>
        <v>0.14912902533749728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155657.3</v>
      </c>
      <c r="G38" s="103">
        <f>F38-E38</f>
        <v>7457.299999999988</v>
      </c>
      <c r="H38" s="105">
        <f t="shared" si="12"/>
        <v>105.03191632928474</v>
      </c>
      <c r="I38" s="104">
        <f t="shared" si="0"/>
        <v>2318.1999999999825</v>
      </c>
      <c r="J38" s="104">
        <f t="shared" si="1"/>
        <v>101.51181270791336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58653.47999999998</v>
      </c>
      <c r="S38" s="216">
        <f t="shared" si="17"/>
        <v>1.6046512395078871</v>
      </c>
      <c r="T38" s="105">
        <f>E38-жовтень!E38</f>
        <v>13840</v>
      </c>
      <c r="U38" s="144">
        <f>F38-жовтень!F38</f>
        <v>9729.809999999998</v>
      </c>
      <c r="V38" s="106">
        <f t="shared" si="10"/>
        <v>-4110.190000000002</v>
      </c>
      <c r="W38" s="104">
        <f>U38/T38*100</f>
        <v>70.30209537572253</v>
      </c>
      <c r="X38" s="363">
        <f t="shared" si="16"/>
        <v>0.31651451576938894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60392.219999999994</v>
      </c>
      <c r="G41" s="151">
        <f>G42+G43+G44+G45+G46+G48+G50+G51+G52+G53+G54+G59+G60+G64+G47+G49</f>
        <v>5492.320000000001</v>
      </c>
      <c r="H41" s="151">
        <f>F41/E41*100</f>
        <v>110.00424408787627</v>
      </c>
      <c r="I41" s="153">
        <f>F41-D41</f>
        <v>1367.219999999994</v>
      </c>
      <c r="J41" s="153">
        <f>F41/D41*100</f>
        <v>102.31634053367216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5374.489999999991</v>
      </c>
      <c r="S41" s="205">
        <f>F41/Q41</f>
        <v>1.097686509421599</v>
      </c>
      <c r="T41" s="151">
        <f>T42+T43+T44+T45+T46+T48+T50+T51+T52+T53+T54+T59+T60+T64+T47+T49</f>
        <v>4685.8</v>
      </c>
      <c r="U41" s="151">
        <f>U42+U43+U44+U45+U46+U48+U50+U51+U52+U53+U54+U59+U60+U64+U47+U49</f>
        <v>4201.4000000000015</v>
      </c>
      <c r="V41" s="151">
        <f>V42+V43+V44+V45+V46+V48+V50+V51+V52+V53+V54+V59+V60+V64</f>
        <v>-484.3999999999987</v>
      </c>
      <c r="W41" s="151">
        <f>U41/T41*100</f>
        <v>89.66238422467885</v>
      </c>
      <c r="X41" s="363">
        <f t="shared" si="16"/>
        <v>0.23917452123437488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1993.67</v>
      </c>
      <c r="G42" s="150">
        <f aca="true" t="shared" si="18" ref="G42:G66">F42-E42</f>
        <v>1413.67</v>
      </c>
      <c r="H42" s="164">
        <f>F42/E42*100</f>
        <v>343.7362068965518</v>
      </c>
      <c r="I42" s="165">
        <f>F42-D42</f>
        <v>1413.67</v>
      </c>
      <c r="J42" s="165">
        <f>F42/D42*100</f>
        <v>343.7362068965518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1508.8400000000001</v>
      </c>
      <c r="S42" s="218">
        <f>F42/Q42</f>
        <v>4.112101148856301</v>
      </c>
      <c r="T42" s="157">
        <f>E42-жовтень!E42</f>
        <v>100</v>
      </c>
      <c r="U42" s="160">
        <f>F42-жовтень!F42</f>
        <v>320.3000000000002</v>
      </c>
      <c r="V42" s="161">
        <f aca="true" t="shared" si="19" ref="V42:V66">U42-T42</f>
        <v>220.30000000000018</v>
      </c>
      <c r="W42" s="165">
        <f>U42/T42</f>
        <v>3.2030000000000016</v>
      </c>
      <c r="X42" s="363">
        <f t="shared" si="16"/>
        <v>3.0595459804474734</v>
      </c>
    </row>
    <row r="43" spans="1:24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8"/>
        <v>-3009.8600000000006</v>
      </c>
      <c r="H43" s="164">
        <f aca="true" t="shared" si="20" ref="H43:H58">F43/E43*100</f>
        <v>89.13407942238267</v>
      </c>
      <c r="I43" s="165">
        <f aca="true" t="shared" si="21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2" ref="O43:O60">D43-N43</f>
        <v>-6136.57</v>
      </c>
      <c r="P43" s="218">
        <f aca="true" t="shared" si="23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9"/>
        <v>-623.880000000001</v>
      </c>
      <c r="W43" s="165">
        <f aca="true" t="shared" si="25" ref="W43:W65">U43/T43</f>
        <v>0.7771857142857139</v>
      </c>
      <c r="X43" s="363">
        <f t="shared" si="16"/>
        <v>0.06211938381889559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8"/>
        <v>111.30000000000001</v>
      </c>
      <c r="H44" s="164">
        <f t="shared" si="20"/>
        <v>512.2222222222223</v>
      </c>
      <c r="I44" s="165">
        <f t="shared" si="21"/>
        <v>98.30000000000001</v>
      </c>
      <c r="J44" s="165">
        <f aca="true" t="shared" si="26" ref="J44:J65">F44/D44*100</f>
        <v>345.75000000000006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106.32000000000001</v>
      </c>
      <c r="S44" s="218">
        <f t="shared" si="24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9"/>
        <v>-1</v>
      </c>
      <c r="W44" s="165">
        <f t="shared" si="25"/>
        <v>0</v>
      </c>
      <c r="X44" s="363">
        <f t="shared" si="16"/>
        <v>3.073796122576611</v>
      </c>
    </row>
    <row r="45" spans="1:24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8"/>
        <v>12.95</v>
      </c>
      <c r="H45" s="164" t="e">
        <f t="shared" si="20"/>
        <v>#DIV/0!</v>
      </c>
      <c r="I45" s="165">
        <f t="shared" si="21"/>
        <v>12.95</v>
      </c>
      <c r="J45" s="165"/>
      <c r="K45" s="165"/>
      <c r="L45" s="165"/>
      <c r="M45" s="165"/>
      <c r="N45" s="165">
        <v>0.1</v>
      </c>
      <c r="O45" s="165">
        <f t="shared" si="22"/>
        <v>-0.1</v>
      </c>
      <c r="P45" s="218">
        <f t="shared" si="23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9"/>
        <v>0</v>
      </c>
      <c r="W45" s="165"/>
      <c r="X45" s="363">
        <f t="shared" si="16"/>
        <v>0</v>
      </c>
    </row>
    <row r="46" spans="1:24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645.86</v>
      </c>
      <c r="G46" s="150">
        <f t="shared" si="18"/>
        <v>407.86</v>
      </c>
      <c r="H46" s="164">
        <f t="shared" si="20"/>
        <v>271.3697478991597</v>
      </c>
      <c r="I46" s="165">
        <f t="shared" si="21"/>
        <v>385.86</v>
      </c>
      <c r="J46" s="165">
        <f t="shared" si="26"/>
        <v>248.40769230769234</v>
      </c>
      <c r="K46" s="165"/>
      <c r="L46" s="165"/>
      <c r="M46" s="165"/>
      <c r="N46" s="165">
        <v>241.07</v>
      </c>
      <c r="O46" s="165">
        <f t="shared" si="22"/>
        <v>18.930000000000007</v>
      </c>
      <c r="P46" s="218">
        <f t="shared" si="23"/>
        <v>1.0785249097772431</v>
      </c>
      <c r="Q46" s="165">
        <v>207.68</v>
      </c>
      <c r="R46" s="165">
        <f t="shared" si="4"/>
        <v>438.18</v>
      </c>
      <c r="S46" s="218">
        <f t="shared" si="24"/>
        <v>3.1098805855161786</v>
      </c>
      <c r="T46" s="157">
        <f>E46-жовтень!E46</f>
        <v>22</v>
      </c>
      <c r="U46" s="160">
        <f>F46-жовтень!F46</f>
        <v>2.7799999999999727</v>
      </c>
      <c r="V46" s="161">
        <f t="shared" si="19"/>
        <v>-19.220000000000027</v>
      </c>
      <c r="W46" s="165">
        <f t="shared" si="25"/>
        <v>0.12636363636363512</v>
      </c>
      <c r="X46" s="363">
        <f t="shared" si="16"/>
        <v>2.0313556757389355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85.23</v>
      </c>
      <c r="G47" s="150">
        <f t="shared" si="18"/>
        <v>-3.1700000000000017</v>
      </c>
      <c r="H47" s="164">
        <f t="shared" si="20"/>
        <v>96.41402714932127</v>
      </c>
      <c r="I47" s="165">
        <f t="shared" si="21"/>
        <v>-12.269999999999996</v>
      </c>
      <c r="J47" s="165">
        <f t="shared" si="26"/>
        <v>87.41538461538461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37.28</v>
      </c>
      <c r="S47" s="218">
        <f t="shared" si="24"/>
        <v>1.7774765380604796</v>
      </c>
      <c r="T47" s="157">
        <f>E47-жовтень!E47</f>
        <v>6.800000000000011</v>
      </c>
      <c r="U47" s="160">
        <f>F47-жовтень!F47</f>
        <v>6.799999999999997</v>
      </c>
      <c r="V47" s="161">
        <f t="shared" si="19"/>
        <v>-1.4210854715202004E-14</v>
      </c>
      <c r="W47" s="165">
        <f t="shared" si="25"/>
        <v>0.9999999999999979</v>
      </c>
      <c r="X47" s="363">
        <f t="shared" si="16"/>
        <v>0.6486123491059814</v>
      </c>
    </row>
    <row r="48" spans="1:24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1042.31</v>
      </c>
      <c r="G48" s="150">
        <f t="shared" si="18"/>
        <v>332.30999999999995</v>
      </c>
      <c r="H48" s="164">
        <f t="shared" si="20"/>
        <v>146.80422535211267</v>
      </c>
      <c r="I48" s="165">
        <f t="shared" si="21"/>
        <v>312.30999999999995</v>
      </c>
      <c r="J48" s="165">
        <f t="shared" si="26"/>
        <v>142.78219178082193</v>
      </c>
      <c r="K48" s="165"/>
      <c r="L48" s="165"/>
      <c r="M48" s="165"/>
      <c r="N48" s="165">
        <v>791.33</v>
      </c>
      <c r="O48" s="165">
        <f t="shared" si="22"/>
        <v>-61.33000000000004</v>
      </c>
      <c r="P48" s="218">
        <f t="shared" si="23"/>
        <v>0.9224975673865518</v>
      </c>
      <c r="Q48" s="165">
        <v>531.02</v>
      </c>
      <c r="R48" s="165">
        <f t="shared" si="4"/>
        <v>511.28999999999996</v>
      </c>
      <c r="S48" s="218">
        <f t="shared" si="24"/>
        <v>1.9628450905803925</v>
      </c>
      <c r="T48" s="157">
        <f>E48-жовтень!E48</f>
        <v>10</v>
      </c>
      <c r="U48" s="160">
        <f>F48-жовтень!F48</f>
        <v>34.36999999999989</v>
      </c>
      <c r="V48" s="161">
        <f t="shared" si="19"/>
        <v>24.36999999999989</v>
      </c>
      <c r="W48" s="165">
        <f t="shared" si="25"/>
        <v>3.436999999999989</v>
      </c>
      <c r="X48" s="363">
        <f t="shared" si="16"/>
        <v>1.0403475231938408</v>
      </c>
    </row>
    <row r="49" spans="1:24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8"/>
        <v>23.38</v>
      </c>
      <c r="H49" s="164" t="e">
        <f t="shared" si="20"/>
        <v>#DIV/0!</v>
      </c>
      <c r="I49" s="165">
        <f t="shared" si="21"/>
        <v>23.38</v>
      </c>
      <c r="J49" s="165"/>
      <c r="K49" s="165"/>
      <c r="L49" s="165"/>
      <c r="M49" s="165"/>
      <c r="N49" s="165">
        <v>0</v>
      </c>
      <c r="O49" s="165">
        <f t="shared" si="22"/>
        <v>0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9"/>
        <v>0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17275.63</v>
      </c>
      <c r="G50" s="150">
        <f t="shared" si="18"/>
        <v>6975.630000000001</v>
      </c>
      <c r="H50" s="164">
        <f t="shared" si="20"/>
        <v>167.72456310679613</v>
      </c>
      <c r="I50" s="165">
        <f t="shared" si="21"/>
        <v>6275.630000000001</v>
      </c>
      <c r="J50" s="165">
        <f t="shared" si="26"/>
        <v>157.05118181818182</v>
      </c>
      <c r="K50" s="165"/>
      <c r="L50" s="165"/>
      <c r="M50" s="165"/>
      <c r="N50" s="165">
        <v>11422.5</v>
      </c>
      <c r="O50" s="165">
        <f t="shared" si="22"/>
        <v>-422.5</v>
      </c>
      <c r="P50" s="218">
        <f t="shared" si="23"/>
        <v>0.9630115999124534</v>
      </c>
      <c r="Q50" s="165">
        <v>8876.24</v>
      </c>
      <c r="R50" s="165">
        <f t="shared" si="4"/>
        <v>8399.390000000001</v>
      </c>
      <c r="S50" s="218">
        <f t="shared" si="24"/>
        <v>1.9462779284922447</v>
      </c>
      <c r="T50" s="157">
        <f>E50-жовтень!E50</f>
        <v>660</v>
      </c>
      <c r="U50" s="160">
        <f>F50-жовтень!F50</f>
        <v>774.5800000000017</v>
      </c>
      <c r="V50" s="161">
        <f t="shared" si="19"/>
        <v>114.58000000000175</v>
      </c>
      <c r="W50" s="165">
        <f t="shared" si="25"/>
        <v>1.1736060606060632</v>
      </c>
      <c r="X50" s="363">
        <f t="shared" si="16"/>
        <v>0.9832663285797912</v>
      </c>
    </row>
    <row r="51" spans="1:24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561.03</v>
      </c>
      <c r="G51" s="150">
        <f t="shared" si="18"/>
        <v>276.03</v>
      </c>
      <c r="H51" s="164">
        <f t="shared" si="20"/>
        <v>196.85263157894738</v>
      </c>
      <c r="I51" s="165">
        <f t="shared" si="21"/>
        <v>251.02999999999997</v>
      </c>
      <c r="J51" s="165">
        <f t="shared" si="26"/>
        <v>180.9774193548387</v>
      </c>
      <c r="K51" s="165"/>
      <c r="L51" s="165"/>
      <c r="M51" s="165"/>
      <c r="N51" s="165">
        <v>323.25</v>
      </c>
      <c r="O51" s="165">
        <f t="shared" si="22"/>
        <v>-13.25</v>
      </c>
      <c r="P51" s="218">
        <f t="shared" si="23"/>
        <v>0.9590100541376644</v>
      </c>
      <c r="Q51" s="165">
        <v>246.53</v>
      </c>
      <c r="R51" s="165">
        <f t="shared" si="4"/>
        <v>314.5</v>
      </c>
      <c r="S51" s="218">
        <f t="shared" si="24"/>
        <v>2.2757068105301586</v>
      </c>
      <c r="T51" s="157">
        <f>E51-жовтень!E51</f>
        <v>25</v>
      </c>
      <c r="U51" s="160">
        <f>F51-жовтень!F51</f>
        <v>30.069999999999936</v>
      </c>
      <c r="V51" s="161">
        <f t="shared" si="19"/>
        <v>5.069999999999936</v>
      </c>
      <c r="W51" s="165">
        <f t="shared" si="25"/>
        <v>1.2027999999999974</v>
      </c>
      <c r="X51" s="363">
        <f t="shared" si="16"/>
        <v>1.3166967563924943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8"/>
        <v>-744.3999999999996</v>
      </c>
      <c r="H53" s="164">
        <f t="shared" si="20"/>
        <v>88.83958020989505</v>
      </c>
      <c r="I53" s="165">
        <f t="shared" si="21"/>
        <v>-1349.3999999999996</v>
      </c>
      <c r="J53" s="165">
        <f t="shared" si="26"/>
        <v>81.45154639175259</v>
      </c>
      <c r="K53" s="165"/>
      <c r="L53" s="165"/>
      <c r="M53" s="165"/>
      <c r="N53" s="165">
        <v>7230.43</v>
      </c>
      <c r="O53" s="165">
        <f t="shared" si="22"/>
        <v>44.56999999999971</v>
      </c>
      <c r="P53" s="218">
        <f t="shared" si="23"/>
        <v>1.0061642253641898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9"/>
        <v>-87.58999999999924</v>
      </c>
      <c r="W53" s="165">
        <f t="shared" si="25"/>
        <v>0.855223140495869</v>
      </c>
      <c r="X53" s="363">
        <f t="shared" si="16"/>
        <v>-0.0494872152543081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738.36</v>
      </c>
      <c r="G54" s="150">
        <f t="shared" si="18"/>
        <v>-351.64</v>
      </c>
      <c r="H54" s="164">
        <f t="shared" si="20"/>
        <v>67.7394495412844</v>
      </c>
      <c r="I54" s="165">
        <f t="shared" si="21"/>
        <v>-461.64</v>
      </c>
      <c r="J54" s="165">
        <f t="shared" si="26"/>
        <v>61.529999999999994</v>
      </c>
      <c r="K54" s="165"/>
      <c r="L54" s="165"/>
      <c r="M54" s="165"/>
      <c r="N54" s="165">
        <v>5161.34</v>
      </c>
      <c r="O54" s="165">
        <f t="shared" si="22"/>
        <v>-3961.34</v>
      </c>
      <c r="P54" s="218">
        <f t="shared" si="23"/>
        <v>0.23249776220903873</v>
      </c>
      <c r="Q54" s="165">
        <v>5010.53</v>
      </c>
      <c r="R54" s="165">
        <f t="shared" si="4"/>
        <v>-4272.17</v>
      </c>
      <c r="S54" s="218">
        <f t="shared" si="24"/>
        <v>0.14736165635172327</v>
      </c>
      <c r="T54" s="157">
        <f>E54-жовтень!E54</f>
        <v>105</v>
      </c>
      <c r="U54" s="160">
        <f>F54-жовтень!F54</f>
        <v>31.629999999999995</v>
      </c>
      <c r="V54" s="161">
        <f t="shared" si="19"/>
        <v>-73.37</v>
      </c>
      <c r="W54" s="165">
        <f t="shared" si="25"/>
        <v>0.3012380952380952</v>
      </c>
      <c r="X54" s="363">
        <f t="shared" si="16"/>
        <v>-0.08513610585731546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621.59</v>
      </c>
      <c r="G55" s="103">
        <f t="shared" si="18"/>
        <v>-288.40999999999997</v>
      </c>
      <c r="H55" s="105">
        <f t="shared" si="20"/>
        <v>68.30659340659341</v>
      </c>
      <c r="I55" s="104">
        <f t="shared" si="21"/>
        <v>-376.40999999999997</v>
      </c>
      <c r="J55" s="104">
        <f t="shared" si="26"/>
        <v>62.28356713426854</v>
      </c>
      <c r="K55" s="104"/>
      <c r="L55" s="104"/>
      <c r="M55" s="104"/>
      <c r="N55" s="104">
        <v>835.21</v>
      </c>
      <c r="O55" s="104">
        <f t="shared" si="22"/>
        <v>162.78999999999996</v>
      </c>
      <c r="P55" s="109">
        <f t="shared" si="23"/>
        <v>1.1949090647861016</v>
      </c>
      <c r="Q55" s="104">
        <v>702.3</v>
      </c>
      <c r="R55" s="370">
        <f t="shared" si="4"/>
        <v>-80.70999999999992</v>
      </c>
      <c r="S55" s="371">
        <f t="shared" si="24"/>
        <v>0.8850776021643173</v>
      </c>
      <c r="T55" s="105">
        <f>E55-жовтень!E55</f>
        <v>90</v>
      </c>
      <c r="U55" s="144">
        <f>F55-жовтень!F55</f>
        <v>26.430000000000064</v>
      </c>
      <c r="V55" s="106">
        <f t="shared" si="19"/>
        <v>-63.569999999999936</v>
      </c>
      <c r="W55" s="104">
        <f t="shared" si="25"/>
        <v>0.29366666666666735</v>
      </c>
      <c r="X55" s="363">
        <f t="shared" si="16"/>
        <v>-0.3098314626217843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116.59</v>
      </c>
      <c r="G58" s="103">
        <f t="shared" si="18"/>
        <v>-63.41</v>
      </c>
      <c r="H58" s="105">
        <f t="shared" si="20"/>
        <v>64.77222222222223</v>
      </c>
      <c r="I58" s="104">
        <f t="shared" si="21"/>
        <v>-83.41</v>
      </c>
      <c r="J58" s="104">
        <f t="shared" si="26"/>
        <v>58.294999999999995</v>
      </c>
      <c r="K58" s="104"/>
      <c r="L58" s="104"/>
      <c r="M58" s="104"/>
      <c r="N58" s="104">
        <v>4325.74</v>
      </c>
      <c r="O58" s="104">
        <f t="shared" si="22"/>
        <v>-4125.74</v>
      </c>
      <c r="P58" s="109">
        <f t="shared" si="23"/>
        <v>0.04623486386144336</v>
      </c>
      <c r="Q58" s="104">
        <v>4307.92</v>
      </c>
      <c r="R58" s="370">
        <f t="shared" si="4"/>
        <v>-4191.33</v>
      </c>
      <c r="S58" s="371">
        <f t="shared" si="24"/>
        <v>0.027064105183011757</v>
      </c>
      <c r="T58" s="105">
        <f>E58-жовтень!E58</f>
        <v>15</v>
      </c>
      <c r="U58" s="144">
        <f>F58-жовтень!F58</f>
        <v>5.189999999999998</v>
      </c>
      <c r="V58" s="106">
        <f t="shared" si="19"/>
        <v>-9.810000000000002</v>
      </c>
      <c r="W58" s="104">
        <f t="shared" si="25"/>
        <v>0.34599999999999986</v>
      </c>
      <c r="X58" s="363">
        <f t="shared" si="16"/>
        <v>-0.019170758678431606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7084.66</v>
      </c>
      <c r="G60" s="150">
        <f t="shared" si="18"/>
        <v>-15.340000000000146</v>
      </c>
      <c r="H60" s="164">
        <f aca="true" t="shared" si="27" ref="H60:H66">F60/E60*100</f>
        <v>99.78394366197183</v>
      </c>
      <c r="I60" s="165">
        <f t="shared" si="21"/>
        <v>-265.34000000000015</v>
      </c>
      <c r="J60" s="165">
        <f t="shared" si="26"/>
        <v>96.38993197278911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1546.1999999999998</v>
      </c>
      <c r="S60" s="218">
        <f t="shared" si="24"/>
        <v>1.2791750775486326</v>
      </c>
      <c r="T60" s="157">
        <f>E60-жовтень!E60</f>
        <v>350</v>
      </c>
      <c r="U60" s="160">
        <f>F60-жовтень!F60</f>
        <v>284.7399999999998</v>
      </c>
      <c r="V60" s="161">
        <f t="shared" si="19"/>
        <v>-65.26000000000022</v>
      </c>
      <c r="W60" s="165">
        <f t="shared" si="25"/>
        <v>0.8135428571428566</v>
      </c>
      <c r="X60" s="363">
        <f t="shared" si="16"/>
        <v>0.15276591670046935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1856.36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1.632869193487382</v>
      </c>
      <c r="T62" s="157"/>
      <c r="U62" s="179">
        <f>F62-жовтень!F62</f>
        <v>83.14999999999986</v>
      </c>
      <c r="V62" s="166">
        <f t="shared" si="19"/>
        <v>83.14999999999986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142.18</v>
      </c>
      <c r="G64" s="150">
        <f t="shared" si="18"/>
        <v>52.18000000000001</v>
      </c>
      <c r="H64" s="164">
        <f t="shared" si="27"/>
        <v>157.9777777777778</v>
      </c>
      <c r="I64" s="165">
        <f t="shared" si="21"/>
        <v>-17.819999999999993</v>
      </c>
      <c r="J64" s="165">
        <f t="shared" si="26"/>
        <v>88.8625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-16.75</v>
      </c>
      <c r="S64" s="218">
        <f t="shared" si="24"/>
        <v>0.8946076889196501</v>
      </c>
      <c r="T64" s="157">
        <f>E64-жовтень!E64</f>
        <v>0</v>
      </c>
      <c r="U64" s="160">
        <f>F64-жовтень!F64</f>
        <v>22.60000000000001</v>
      </c>
      <c r="V64" s="161">
        <f t="shared" si="19"/>
        <v>22.60000000000001</v>
      </c>
      <c r="W64" s="165" t="e">
        <f t="shared" si="25"/>
        <v>#DIV/0!</v>
      </c>
      <c r="X64" s="363">
        <f t="shared" si="16"/>
        <v>0.18889138687307283</v>
      </c>
    </row>
    <row r="65" spans="1:24" s="6" customFormat="1" ht="30.75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1176062.65</v>
      </c>
      <c r="G67" s="151">
        <f>F67-E67</f>
        <v>-57870.65000000014</v>
      </c>
      <c r="H67" s="152">
        <f>F67/E67*100</f>
        <v>95.31006659760295</v>
      </c>
      <c r="I67" s="153">
        <f>F67-D67</f>
        <v>-181428.4500000002</v>
      </c>
      <c r="J67" s="153">
        <f>F67/D67*100</f>
        <v>86.63501734928501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372899.22999999986</v>
      </c>
      <c r="S67" s="219">
        <f>F67/Q67</f>
        <v>1.4642881146155784</v>
      </c>
      <c r="T67" s="151">
        <f>T8+T41+T65+T66</f>
        <v>119162</v>
      </c>
      <c r="U67" s="151">
        <f>U8+U41+U65+U66</f>
        <v>44018.50000000001</v>
      </c>
      <c r="V67" s="194">
        <f>U67-T67</f>
        <v>-75143.5</v>
      </c>
      <c r="W67" s="153">
        <f>U67/T67*100</f>
        <v>36.9400480018798</v>
      </c>
      <c r="X67" s="363">
        <f t="shared" si="16"/>
        <v>0.1758196394790874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938.04</v>
      </c>
      <c r="G76" s="162">
        <f t="shared" si="30"/>
        <v>-78566.97</v>
      </c>
      <c r="H76" s="164">
        <f>F76/E76*100</f>
        <v>1.1798501754795074</v>
      </c>
      <c r="I76" s="167">
        <f>F76-D76</f>
        <v>-99873</v>
      </c>
      <c r="J76" s="167">
        <f>F76/D76*100</f>
        <v>0.9304933269213371</v>
      </c>
      <c r="K76" s="167"/>
      <c r="L76" s="167"/>
      <c r="M76" s="167"/>
      <c r="N76" s="167">
        <v>4618.99</v>
      </c>
      <c r="O76" s="167">
        <f t="shared" si="31"/>
        <v>96192.04999999999</v>
      </c>
      <c r="P76" s="209">
        <f t="shared" si="32"/>
        <v>21.825342769739706</v>
      </c>
      <c r="Q76" s="167">
        <v>2052.2</v>
      </c>
      <c r="R76" s="167">
        <f t="shared" si="28"/>
        <v>-1114.1599999999999</v>
      </c>
      <c r="S76" s="209">
        <f t="shared" si="29"/>
        <v>0.4570899522463698</v>
      </c>
      <c r="T76" s="157">
        <f>E76-жовтень!E76</f>
        <v>20855.899999999994</v>
      </c>
      <c r="U76" s="160">
        <f>F76-жовтень!F76</f>
        <v>0.009999999999990905</v>
      </c>
      <c r="V76" s="167">
        <f t="shared" si="33"/>
        <v>-20855.889999999996</v>
      </c>
      <c r="W76" s="167">
        <f>U76/T76*100</f>
        <v>4.7948062658484686E-05</v>
      </c>
      <c r="X76" s="363">
        <f t="shared" si="16"/>
        <v>-21.368252817493335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7626.13</v>
      </c>
      <c r="G77" s="162">
        <f t="shared" si="30"/>
        <v>-26003.87</v>
      </c>
      <c r="H77" s="164">
        <f>F77/E77*100</f>
        <v>22.67656853999405</v>
      </c>
      <c r="I77" s="167">
        <f aca="true" t="shared" si="34" ref="I77:I86">F77-D77</f>
        <v>-46373.87</v>
      </c>
      <c r="J77" s="167">
        <f>F77/D77*100</f>
        <v>14.122462962962965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384.6300000000001</v>
      </c>
      <c r="S77" s="209">
        <f t="shared" si="29"/>
        <v>1.0531146861838017</v>
      </c>
      <c r="T77" s="157">
        <f>E77-жовтень!E77</f>
        <v>3600</v>
      </c>
      <c r="U77" s="160">
        <f>F77-жовтень!F77</f>
        <v>42.93000000000029</v>
      </c>
      <c r="V77" s="167">
        <f t="shared" si="33"/>
        <v>-3557.0699999999997</v>
      </c>
      <c r="W77" s="167">
        <f>U77/T77*100</f>
        <v>1.192500000000008</v>
      </c>
      <c r="X77" s="363">
        <f t="shared" si="16"/>
        <v>-4.121395675773197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14889.31</v>
      </c>
      <c r="G78" s="162">
        <f t="shared" si="30"/>
        <v>-40410.69</v>
      </c>
      <c r="H78" s="164">
        <f>F78/E78*100</f>
        <v>26.924611211573236</v>
      </c>
      <c r="I78" s="167">
        <f t="shared" si="34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2642.5599999999995</v>
      </c>
      <c r="S78" s="209">
        <f t="shared" si="29"/>
        <v>1.2157764304815564</v>
      </c>
      <c r="T78" s="157">
        <f>E78-жовтень!E78</f>
        <v>23700</v>
      </c>
      <c r="U78" s="160">
        <f>F78-жовтень!F78</f>
        <v>0</v>
      </c>
      <c r="V78" s="167">
        <f t="shared" si="33"/>
        <v>-23700</v>
      </c>
      <c r="W78" s="167">
        <f>U78/T78*100</f>
        <v>0</v>
      </c>
      <c r="X78" s="363">
        <f t="shared" si="16"/>
        <v>-5.057455371786177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23466.48</v>
      </c>
      <c r="G80" s="185">
        <f t="shared" si="30"/>
        <v>-144979.53</v>
      </c>
      <c r="H80" s="186">
        <f>F80/E80*100</f>
        <v>13.931158120040955</v>
      </c>
      <c r="I80" s="187">
        <f t="shared" si="34"/>
        <v>-210356.55999999997</v>
      </c>
      <c r="J80" s="187">
        <f>F80/D80*100</f>
        <v>10.035999874092818</v>
      </c>
      <c r="K80" s="187"/>
      <c r="L80" s="187"/>
      <c r="M80" s="187"/>
      <c r="N80" s="187">
        <v>27660.95</v>
      </c>
      <c r="O80" s="187">
        <f t="shared" si="31"/>
        <v>206162.08999999997</v>
      </c>
      <c r="P80" s="214">
        <f t="shared" si="32"/>
        <v>8.453181832149655</v>
      </c>
      <c r="Q80" s="187">
        <v>21551.45</v>
      </c>
      <c r="R80" s="167">
        <f t="shared" si="28"/>
        <v>1915.0299999999988</v>
      </c>
      <c r="S80" s="209">
        <f t="shared" si="29"/>
        <v>1.0888585222804033</v>
      </c>
      <c r="T80" s="185">
        <f>T76+T77+T78+T79</f>
        <v>48156.899999999994</v>
      </c>
      <c r="U80" s="189">
        <f>U76+U77+U78+U79</f>
        <v>43.94000000000028</v>
      </c>
      <c r="V80" s="187">
        <f t="shared" si="33"/>
        <v>-48112.95999999999</v>
      </c>
      <c r="W80" s="187">
        <f>U80/T80*100</f>
        <v>0.09124341475468788</v>
      </c>
      <c r="X80" s="363">
        <f t="shared" si="16"/>
        <v>-7.364323309869252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30"/>
        <v>15.170000000000002</v>
      </c>
      <c r="H81" s="164"/>
      <c r="I81" s="167">
        <f t="shared" si="34"/>
        <v>9.170000000000002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13.219999999999999</v>
      </c>
      <c r="S81" s="209">
        <f t="shared" si="29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3"/>
        <v>-3.969999999999999</v>
      </c>
      <c r="W81" s="167"/>
      <c r="X81" s="363">
        <f t="shared" si="16"/>
        <v>0.7962227467027377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6807.58</v>
      </c>
      <c r="G83" s="162">
        <f t="shared" si="30"/>
        <v>-1551.92</v>
      </c>
      <c r="H83" s="164">
        <f>F83/E83*100</f>
        <v>81.43525330462347</v>
      </c>
      <c r="I83" s="167">
        <f t="shared" si="34"/>
        <v>-1552.42</v>
      </c>
      <c r="J83" s="167">
        <f>F83/D83*100</f>
        <v>81.43038277511961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-28.48999999999978</v>
      </c>
      <c r="S83" s="209">
        <f t="shared" si="29"/>
        <v>0.9958324007799804</v>
      </c>
      <c r="T83" s="157">
        <f>E83-жовтень!E83</f>
        <v>1959.5</v>
      </c>
      <c r="U83" s="160">
        <f>F83-жовтень!F83</f>
        <v>14.649999999999636</v>
      </c>
      <c r="V83" s="167">
        <f t="shared" si="33"/>
        <v>-1944.8500000000004</v>
      </c>
      <c r="W83" s="167">
        <f>U83/T83*100</f>
        <v>0.7476397040061055</v>
      </c>
      <c r="X83" s="363">
        <f t="shared" si="16"/>
        <v>-0.005043964650037314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0"/>
        <v>0.08</v>
      </c>
      <c r="H84" s="164"/>
      <c r="I84" s="167">
        <f t="shared" si="34"/>
        <v>0.08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-1.26</v>
      </c>
      <c r="S84" s="209">
        <f t="shared" si="29"/>
        <v>0.05970149253731343</v>
      </c>
      <c r="T84" s="157">
        <f>E84-жовтень!E84</f>
        <v>0</v>
      </c>
      <c r="U84" s="160">
        <f>F84-жовтень!F84</f>
        <v>0</v>
      </c>
      <c r="V84" s="167">
        <f t="shared" si="33"/>
        <v>0</v>
      </c>
      <c r="W84" s="190"/>
      <c r="X84" s="363">
        <f t="shared" si="16"/>
        <v>0.05970149253731343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6856.83</v>
      </c>
      <c r="G85" s="185">
        <f t="shared" si="30"/>
        <v>-1536.67</v>
      </c>
      <c r="H85" s="186">
        <f>F85/E85*100</f>
        <v>81.69214272949306</v>
      </c>
      <c r="I85" s="187">
        <f t="shared" si="34"/>
        <v>-1543.17</v>
      </c>
      <c r="J85" s="187">
        <f>F85/D85*100</f>
        <v>81.62892857142857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-16.520000000000437</v>
      </c>
      <c r="S85" s="209">
        <f t="shared" si="29"/>
        <v>0.9975965140724682</v>
      </c>
      <c r="T85" s="185">
        <f>T81+T84+T82+T83</f>
        <v>1974.5</v>
      </c>
      <c r="U85" s="189">
        <f>U81+U84+U82+U83</f>
        <v>25.679999999999637</v>
      </c>
      <c r="V85" s="187">
        <f t="shared" si="33"/>
        <v>-1948.8200000000004</v>
      </c>
      <c r="W85" s="187">
        <f>U85/T85*100</f>
        <v>1.300582425930597</v>
      </c>
      <c r="X85" s="363">
        <f t="shared" si="16"/>
        <v>0.00046327214301533637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30383.5</v>
      </c>
      <c r="G88" s="309">
        <f>F88-E88</f>
        <v>-146494.01</v>
      </c>
      <c r="H88" s="310">
        <f>F88/E88*100</f>
        <v>17.177706764415667</v>
      </c>
      <c r="I88" s="301">
        <f>F88-D88</f>
        <v>-211877.53999999998</v>
      </c>
      <c r="J88" s="301">
        <f>F88/D88*100</f>
        <v>12.541636905381074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1941.4099999999999</v>
      </c>
      <c r="S88" s="302">
        <f t="shared" si="29"/>
        <v>1.0682583452903778</v>
      </c>
      <c r="T88" s="308">
        <f>T74+T75+T80+T85+T86</f>
        <v>50134.09999999999</v>
      </c>
      <c r="U88" s="308">
        <f>U74+U75+U80+U85+U86</f>
        <v>69.61999999999992</v>
      </c>
      <c r="V88" s="301">
        <f>U88-T88</f>
        <v>-50064.47999999999</v>
      </c>
      <c r="W88" s="301">
        <f>U88/T88*100</f>
        <v>0.13886755721155844</v>
      </c>
      <c r="X88" s="363">
        <f aca="true" t="shared" si="35" ref="X88:X149">S88-P88</f>
        <v>-5.640668898359278</v>
      </c>
    </row>
    <row r="89" spans="2:24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1206446.15</v>
      </c>
      <c r="G89" s="309">
        <f>F89-E89</f>
        <v>-204364.66000000015</v>
      </c>
      <c r="H89" s="310">
        <f>F89/E89*100</f>
        <v>85.51438232883967</v>
      </c>
      <c r="I89" s="301">
        <f>F89-D89</f>
        <v>-393305.9900000002</v>
      </c>
      <c r="J89" s="301">
        <f>F89/D89*100</f>
        <v>75.41456703411566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374840.63999999984</v>
      </c>
      <c r="S89" s="302">
        <f t="shared" si="29"/>
        <v>1.450743333819421</v>
      </c>
      <c r="T89" s="309">
        <f>T67+T88</f>
        <v>169296.09999999998</v>
      </c>
      <c r="U89" s="309">
        <f>U67+U88</f>
        <v>44088.12000000001</v>
      </c>
      <c r="V89" s="301">
        <f>U89-T89</f>
        <v>-125207.97999999997</v>
      </c>
      <c r="W89" s="301">
        <f>U89/T89*100</f>
        <v>26.0420175066053</v>
      </c>
      <c r="X89" s="363">
        <f t="shared" si="35"/>
        <v>-0.01735050321761822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13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5780.2692307692305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43052</v>
      </c>
      <c r="D93" s="29">
        <v>3092.9</v>
      </c>
      <c r="G93" s="4" t="s">
        <v>58</v>
      </c>
      <c r="U93" s="377"/>
      <c r="V93" s="377"/>
      <c r="X93" s="363">
        <f t="shared" si="35"/>
        <v>0</v>
      </c>
    </row>
    <row r="94" spans="3:24" ht="15">
      <c r="C94" s="81">
        <v>43049</v>
      </c>
      <c r="D94" s="29">
        <v>2699.7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  <c r="X94" s="363">
        <f t="shared" si="35"/>
        <v>0</v>
      </c>
    </row>
    <row r="95" spans="3:24" ht="15.75" customHeight="1">
      <c r="C95" s="81">
        <v>43048</v>
      </c>
      <c r="D95" s="29">
        <v>2975.1</v>
      </c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  <c r="X95" s="363">
        <f t="shared" si="35"/>
        <v>0</v>
      </c>
    </row>
    <row r="96" spans="3:24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372" t="s">
        <v>56</v>
      </c>
      <c r="C97" s="373"/>
      <c r="D97" s="133">
        <v>0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1060</v>
      </c>
      <c r="E100" s="68">
        <f>E48+E51+E52</f>
        <v>1014</v>
      </c>
      <c r="F100" s="203">
        <f>F48+F51+F52</f>
        <v>1634.22</v>
      </c>
      <c r="G100" s="68">
        <f>G48+G51+G52</f>
        <v>620.2199999999999</v>
      </c>
      <c r="H100" s="69"/>
      <c r="I100" s="69"/>
      <c r="T100" s="29">
        <f>T48+T51+T52</f>
        <v>36</v>
      </c>
      <c r="U100" s="202">
        <f>U48+U51+U52</f>
        <v>64.43999999999983</v>
      </c>
      <c r="V100" s="29">
        <f>V48+V51+V52</f>
        <v>28.439999999999827</v>
      </c>
      <c r="X100" s="363">
        <f t="shared" si="35"/>
        <v>0</v>
      </c>
    </row>
    <row r="101" spans="4:24" ht="15" hidden="1">
      <c r="D101" s="78"/>
      <c r="I101" s="29"/>
      <c r="U101" s="378"/>
      <c r="V101" s="378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1179615.9000000001</v>
      </c>
      <c r="F102" s="229">
        <f>F9+F15+F18+F19+F23+F42+F45+F65+F59</f>
        <v>1117683.5999999999</v>
      </c>
      <c r="G102" s="29">
        <f>F102-E102</f>
        <v>-61932.30000000028</v>
      </c>
      <c r="H102" s="230">
        <f>F102/E102</f>
        <v>0.9474979101248124</v>
      </c>
      <c r="I102" s="29">
        <f>F102-D102</f>
        <v>-181365.00000000023</v>
      </c>
      <c r="J102" s="230">
        <f>F102/D102</f>
        <v>0.8603862857786844</v>
      </c>
      <c r="K102" s="230"/>
      <c r="L102" s="230"/>
      <c r="M102" s="230"/>
      <c r="N102" s="230"/>
      <c r="O102" s="230"/>
      <c r="T102" s="29">
        <f>T9+T15+T17+T18+T19+T23+T42+T45+T65+T59</f>
        <v>114576.2</v>
      </c>
      <c r="U102" s="229">
        <f>U9+U15+U17+U18+U19+U23+U42+U45+U65+U59</f>
        <v>40137.37000000001</v>
      </c>
      <c r="V102" s="29">
        <f>U102-T102</f>
        <v>-74438.82999999999</v>
      </c>
      <c r="W102" s="230">
        <f>U102/T102</f>
        <v>0.35031158303382387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54317.4</v>
      </c>
      <c r="F103" s="229">
        <f>F43+F44+F46+F48+F50+F51+F52+F53+F54+F60+F64+F47+F66</f>
        <v>58355.18000000001</v>
      </c>
      <c r="G103" s="29">
        <f>G43+G44+G46+G48+G50+G51+G52+G53+G54+G60+G64+G47</f>
        <v>4042.7800000000007</v>
      </c>
      <c r="H103" s="230">
        <f>F103/E103</f>
        <v>1.0743367686965872</v>
      </c>
      <c r="I103" s="29">
        <f>I43+I44+I46+I48+I50+I51+I52+I53+I54+I60+I64+I47</f>
        <v>-82.3199999999999</v>
      </c>
      <c r="J103" s="230">
        <f>F103/D103</f>
        <v>0.9985058818496815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3829.8400000000024</v>
      </c>
      <c r="S103" s="29">
        <f>S43+S44+S46+S48+S50+S51+S52+S53+S54+S60+S64+S47</f>
        <v>21.38764428639325</v>
      </c>
      <c r="T103" s="29">
        <f>T43+T44+T46+T48+T50+T51+T52+T53+T54+T60+T64+T47+T66</f>
        <v>4585.8</v>
      </c>
      <c r="U103" s="229">
        <f>U43+U44+U46+U48+U50+U51+U52+U53+U54+U60+U64+U47+U66</f>
        <v>3881.130000000001</v>
      </c>
      <c r="V103" s="29">
        <f>V43+V44+V46+V48+V50+V51+V52+V53+V54+V60+V64+V47</f>
        <v>-704.6999999999989</v>
      </c>
      <c r="W103" s="230">
        <f>U103/T103</f>
        <v>0.8463365170744473</v>
      </c>
      <c r="X103" s="363">
        <f t="shared" si="35"/>
        <v>21.38764428639325</v>
      </c>
    </row>
    <row r="104" spans="2:24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127106.30000000005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55383.000000000015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314669.26</v>
      </c>
      <c r="E111" s="191">
        <f>E88+E110</f>
        <v>194979.57</v>
      </c>
      <c r="F111" s="191">
        <f>F88+F110</f>
        <v>50637.82</v>
      </c>
      <c r="G111" s="192">
        <f>F111-E111</f>
        <v>-144341.75</v>
      </c>
      <c r="H111" s="193">
        <f>F111/E111*100</f>
        <v>25.970833764788793</v>
      </c>
      <c r="I111" s="194">
        <f>F111-D111</f>
        <v>-264031.44</v>
      </c>
      <c r="J111" s="194">
        <f>F111/D111*100</f>
        <v>16.09239491649105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47597.95</v>
      </c>
      <c r="S111" s="269">
        <f>F111/Q111</f>
        <v>16.657889975558167</v>
      </c>
      <c r="T111" s="272"/>
      <c r="U111" s="272"/>
      <c r="V111" s="273"/>
      <c r="W111" s="273"/>
      <c r="X111" s="363">
        <f t="shared" si="35"/>
        <v>16.657889975558167</v>
      </c>
    </row>
    <row r="112" spans="2:24" ht="17.25" hidden="1">
      <c r="B112" s="21" t="s">
        <v>181</v>
      </c>
      <c r="C112" s="66"/>
      <c r="D112" s="191">
        <f>D111+D67</f>
        <v>1672160.36</v>
      </c>
      <c r="E112" s="191">
        <f>E111+E67</f>
        <v>1428912.87</v>
      </c>
      <c r="F112" s="191">
        <f>F111+F67</f>
        <v>1226700.47</v>
      </c>
      <c r="G112" s="192">
        <f>F112-E112</f>
        <v>-202212.40000000014</v>
      </c>
      <c r="H112" s="193">
        <f>F112/E112*100</f>
        <v>85.84851433243792</v>
      </c>
      <c r="I112" s="194">
        <f>F112-D112</f>
        <v>-445459.89000000013</v>
      </c>
      <c r="J112" s="194">
        <f>F112/D112*100</f>
        <v>73.36021707870171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392055.08999999997</v>
      </c>
      <c r="S112" s="269">
        <f>F112/Q112</f>
        <v>1.469726544224087</v>
      </c>
      <c r="T112" s="274"/>
      <c r="U112" s="274"/>
      <c r="V112" s="273"/>
      <c r="W112" s="273"/>
      <c r="X112" s="363">
        <f t="shared" si="35"/>
        <v>1.469726544224087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V4:V5"/>
    <mergeCell ref="W4:W5"/>
    <mergeCell ref="K5:M5"/>
    <mergeCell ref="N5:P5"/>
    <mergeCell ref="Q5:S5"/>
    <mergeCell ref="U101:V101"/>
    <mergeCell ref="G96:H96"/>
    <mergeCell ref="F4:F5"/>
    <mergeCell ref="G4:G5"/>
    <mergeCell ref="H4:H5"/>
    <mergeCell ref="I4:I5"/>
    <mergeCell ref="J4:J5"/>
    <mergeCell ref="G92:J92"/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00" t="s">
        <v>151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144</v>
      </c>
      <c r="O3" s="387" t="s">
        <v>148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149</v>
      </c>
      <c r="F4" s="380" t="s">
        <v>33</v>
      </c>
      <c r="G4" s="382" t="s">
        <v>145</v>
      </c>
      <c r="H4" s="384" t="s">
        <v>146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152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147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77"/>
      <c r="P90" s="377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42790</v>
      </c>
      <c r="D92" s="29">
        <v>4206.9</v>
      </c>
      <c r="F92" s="68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68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>
        <v>7713.34596</v>
      </c>
      <c r="E94" s="69"/>
      <c r="F94" s="125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68"/>
      <c r="G96" s="374"/>
      <c r="H96" s="37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00" t="s">
        <v>143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134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123</v>
      </c>
      <c r="O3" s="387" t="s">
        <v>118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135</v>
      </c>
      <c r="F4" s="380" t="s">
        <v>33</v>
      </c>
      <c r="G4" s="382" t="s">
        <v>136</v>
      </c>
      <c r="H4" s="384" t="s">
        <v>137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124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142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77"/>
      <c r="P90" s="377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42762</v>
      </c>
      <c r="D92" s="29">
        <v>8862.4</v>
      </c>
      <c r="F92" s="68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68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>
        <f>9505303.41/1000</f>
        <v>9505.30341</v>
      </c>
      <c r="E94" s="69"/>
      <c r="F94" s="125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68"/>
      <c r="G96" s="374"/>
      <c r="H96" s="37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00" t="s">
        <v>132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126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129</v>
      </c>
      <c r="O3" s="387" t="s">
        <v>125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127</v>
      </c>
      <c r="F4" s="418" t="s">
        <v>33</v>
      </c>
      <c r="G4" s="382" t="s">
        <v>128</v>
      </c>
      <c r="H4" s="384" t="s">
        <v>122</v>
      </c>
      <c r="I4" s="382" t="s">
        <v>103</v>
      </c>
      <c r="J4" s="384" t="s">
        <v>104</v>
      </c>
      <c r="K4" s="85" t="s">
        <v>114</v>
      </c>
      <c r="L4" s="204" t="s">
        <v>113</v>
      </c>
      <c r="M4" s="90" t="s">
        <v>63</v>
      </c>
      <c r="N4" s="384"/>
      <c r="O4" s="398" t="s">
        <v>133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419"/>
      <c r="G5" s="383"/>
      <c r="H5" s="385"/>
      <c r="I5" s="383"/>
      <c r="J5" s="385"/>
      <c r="K5" s="389" t="s">
        <v>130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77"/>
      <c r="P90" s="377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42732</v>
      </c>
      <c r="D92" s="29">
        <v>19085.6</v>
      </c>
      <c r="F92" s="333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333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 t="e">
        <f>'[1]ЧТКЕ'!$G$6/1000</f>
        <v>#VALUE!</v>
      </c>
      <c r="E94" s="69"/>
      <c r="F94" s="334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" customHeight="1">
      <c r="F95" s="333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333"/>
      <c r="G96" s="374"/>
      <c r="H96" s="37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400" t="s">
        <v>260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86"/>
      <c r="Y1" s="86"/>
    </row>
    <row r="2" spans="2:25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244</v>
      </c>
      <c r="U3" s="387" t="s">
        <v>252</v>
      </c>
      <c r="V3" s="387"/>
      <c r="W3" s="387"/>
      <c r="X3" s="387"/>
      <c r="Y3" s="387"/>
    </row>
    <row r="4" spans="1:25" ht="22.5" customHeight="1">
      <c r="A4" s="402"/>
      <c r="B4" s="404"/>
      <c r="C4" s="405"/>
      <c r="D4" s="406"/>
      <c r="E4" s="396" t="s">
        <v>249</v>
      </c>
      <c r="F4" s="380" t="s">
        <v>33</v>
      </c>
      <c r="G4" s="382" t="s">
        <v>250</v>
      </c>
      <c r="H4" s="384" t="s">
        <v>251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261</v>
      </c>
      <c r="V4" s="382" t="s">
        <v>49</v>
      </c>
      <c r="W4" s="388" t="s">
        <v>48</v>
      </c>
      <c r="X4" s="91" t="s">
        <v>64</v>
      </c>
      <c r="Y4" s="91"/>
    </row>
    <row r="5" spans="1:25" ht="77.2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411" t="s">
        <v>248</v>
      </c>
      <c r="O5" s="412"/>
      <c r="P5" s="413"/>
      <c r="Q5" s="395" t="s">
        <v>253</v>
      </c>
      <c r="R5" s="395"/>
      <c r="S5" s="395"/>
      <c r="T5" s="385"/>
      <c r="U5" s="399"/>
      <c r="V5" s="383"/>
      <c r="W5" s="388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377"/>
      <c r="V93" s="377"/>
    </row>
    <row r="94" spans="3:22" ht="15">
      <c r="C94" s="81">
        <v>43038</v>
      </c>
      <c r="D94" s="29">
        <v>12345.6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</row>
    <row r="95" spans="3:22" ht="15.75" customHeight="1">
      <c r="C95" s="81">
        <v>43035</v>
      </c>
      <c r="D95" s="29">
        <v>10115.9</v>
      </c>
      <c r="F95" s="68"/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</row>
    <row r="96" spans="3:20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72" t="s">
        <v>56</v>
      </c>
      <c r="C97" s="373"/>
      <c r="D97" s="133">
        <v>0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378"/>
      <c r="V101" s="37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00" t="s">
        <v>242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86"/>
      <c r="Y1" s="86"/>
      <c r="Z1" s="312"/>
    </row>
    <row r="2" spans="2:26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239</v>
      </c>
      <c r="U3" s="387" t="s">
        <v>241</v>
      </c>
      <c r="V3" s="387"/>
      <c r="W3" s="387"/>
      <c r="X3" s="387"/>
      <c r="Y3" s="387"/>
      <c r="Z3" s="359"/>
    </row>
    <row r="4" spans="1:25" ht="22.5" customHeight="1">
      <c r="A4" s="402"/>
      <c r="B4" s="404"/>
      <c r="C4" s="405"/>
      <c r="D4" s="406"/>
      <c r="E4" s="396" t="s">
        <v>236</v>
      </c>
      <c r="F4" s="380" t="s">
        <v>33</v>
      </c>
      <c r="G4" s="382" t="s">
        <v>237</v>
      </c>
      <c r="H4" s="384" t="s">
        <v>238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243</v>
      </c>
      <c r="V4" s="382" t="s">
        <v>49</v>
      </c>
      <c r="W4" s="388" t="s">
        <v>48</v>
      </c>
      <c r="X4" s="91" t="s">
        <v>64</v>
      </c>
      <c r="Y4" s="91"/>
    </row>
    <row r="5" spans="1:25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392" t="s">
        <v>248</v>
      </c>
      <c r="O5" s="393"/>
      <c r="P5" s="394"/>
      <c r="Q5" s="395" t="s">
        <v>240</v>
      </c>
      <c r="R5" s="395"/>
      <c r="S5" s="395"/>
      <c r="T5" s="385"/>
      <c r="U5" s="399"/>
      <c r="V5" s="383"/>
      <c r="W5" s="388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77"/>
      <c r="V93" s="377"/>
      <c r="Z93" s="363">
        <f t="shared" si="40"/>
        <v>0</v>
      </c>
    </row>
    <row r="94" spans="3:26" ht="15">
      <c r="C94" s="81">
        <v>43006</v>
      </c>
      <c r="D94" s="29">
        <v>10724.7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  <c r="Z95" s="363">
        <f t="shared" si="40"/>
        <v>0</v>
      </c>
    </row>
    <row r="96" spans="3:26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372" t="s">
        <v>56</v>
      </c>
      <c r="C97" s="373"/>
      <c r="D97" s="133">
        <v>980.44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375" t="s">
        <v>59</v>
      </c>
      <c r="C99" s="376"/>
      <c r="D99" s="80"/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378"/>
      <c r="V101" s="378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00" t="s">
        <v>233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230</v>
      </c>
      <c r="O3" s="387" t="s">
        <v>235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227</v>
      </c>
      <c r="F4" s="380" t="s">
        <v>33</v>
      </c>
      <c r="G4" s="382" t="s">
        <v>228</v>
      </c>
      <c r="H4" s="384" t="s">
        <v>229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234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231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77"/>
      <c r="P93" s="377"/>
    </row>
    <row r="94" spans="3:16" ht="15">
      <c r="C94" s="81">
        <v>42977</v>
      </c>
      <c r="D94" s="29">
        <v>9672.2</v>
      </c>
      <c r="G94" s="374"/>
      <c r="H94" s="374"/>
      <c r="I94" s="118"/>
      <c r="J94" s="295"/>
      <c r="K94" s="295"/>
      <c r="L94" s="295"/>
      <c r="M94" s="295"/>
      <c r="N94" s="295"/>
      <c r="O94" s="377"/>
      <c r="P94" s="377"/>
    </row>
    <row r="95" spans="3:16" ht="15.75" customHeight="1">
      <c r="C95" s="81">
        <v>42976</v>
      </c>
      <c r="D95" s="29">
        <v>5224.7</v>
      </c>
      <c r="F95" s="68"/>
      <c r="G95" s="374"/>
      <c r="H95" s="374"/>
      <c r="I95" s="118"/>
      <c r="J95" s="296"/>
      <c r="K95" s="296"/>
      <c r="L95" s="296"/>
      <c r="M95" s="296"/>
      <c r="N95" s="296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</row>
    <row r="97" spans="2:14" ht="18" customHeight="1">
      <c r="B97" s="372" t="s">
        <v>56</v>
      </c>
      <c r="C97" s="373"/>
      <c r="D97" s="133">
        <v>8826.98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00" t="s">
        <v>232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218</v>
      </c>
      <c r="O3" s="387" t="s">
        <v>220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219</v>
      </c>
      <c r="F4" s="380" t="s">
        <v>33</v>
      </c>
      <c r="G4" s="382" t="s">
        <v>221</v>
      </c>
      <c r="H4" s="384" t="s">
        <v>222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226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225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77"/>
      <c r="P93" s="377"/>
    </row>
    <row r="94" spans="3:16" ht="15">
      <c r="C94" s="81">
        <v>42944</v>
      </c>
      <c r="D94" s="29">
        <v>13586.1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42943</v>
      </c>
      <c r="D95" s="29">
        <v>6106.3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12794.02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00" t="s">
        <v>216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212</v>
      </c>
      <c r="O3" s="387" t="s">
        <v>213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209</v>
      </c>
      <c r="F4" s="380" t="s">
        <v>33</v>
      </c>
      <c r="G4" s="382" t="s">
        <v>210</v>
      </c>
      <c r="H4" s="384" t="s">
        <v>211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217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214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77"/>
      <c r="P93" s="377"/>
    </row>
    <row r="94" spans="3:16" ht="15">
      <c r="C94" s="81">
        <v>42913</v>
      </c>
      <c r="D94" s="29">
        <v>9872.9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42912</v>
      </c>
      <c r="D95" s="29">
        <v>4876.1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225.52589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378"/>
      <c r="P101" s="378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00" t="s">
        <v>207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  <c r="T1" s="86"/>
      <c r="U1" s="87"/>
    </row>
    <row r="2" spans="2:21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201</v>
      </c>
      <c r="O3" s="387" t="s">
        <v>202</v>
      </c>
      <c r="P3" s="387"/>
      <c r="Q3" s="387"/>
      <c r="R3" s="387"/>
      <c r="S3" s="387"/>
      <c r="T3" s="387"/>
      <c r="U3" s="387"/>
    </row>
    <row r="4" spans="1:21" ht="22.5" customHeight="1">
      <c r="A4" s="402"/>
      <c r="B4" s="404"/>
      <c r="C4" s="405"/>
      <c r="D4" s="406"/>
      <c r="E4" s="396" t="s">
        <v>198</v>
      </c>
      <c r="F4" s="380" t="s">
        <v>33</v>
      </c>
      <c r="G4" s="382" t="s">
        <v>199</v>
      </c>
      <c r="H4" s="384" t="s">
        <v>200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208</v>
      </c>
      <c r="P4" s="382" t="s">
        <v>49</v>
      </c>
      <c r="Q4" s="38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204</v>
      </c>
      <c r="L5" s="390"/>
      <c r="M5" s="391"/>
      <c r="N5" s="385"/>
      <c r="O5" s="399"/>
      <c r="P5" s="383"/>
      <c r="Q5" s="388"/>
      <c r="R5" s="414" t="s">
        <v>203</v>
      </c>
      <c r="S5" s="415"/>
      <c r="T5" s="395" t="s">
        <v>194</v>
      </c>
      <c r="U5" s="39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77"/>
      <c r="P93" s="377"/>
    </row>
    <row r="94" spans="3:16" ht="15">
      <c r="C94" s="81">
        <v>42885</v>
      </c>
      <c r="D94" s="29">
        <v>10664.9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42884</v>
      </c>
      <c r="D95" s="29">
        <v>6919.44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1135.71022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00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  <c r="T1" s="86"/>
      <c r="U1" s="87"/>
    </row>
    <row r="2" spans="2:21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191</v>
      </c>
      <c r="O3" s="387" t="s">
        <v>190</v>
      </c>
      <c r="P3" s="387"/>
      <c r="Q3" s="387"/>
      <c r="R3" s="387"/>
      <c r="S3" s="387"/>
      <c r="T3" s="387"/>
      <c r="U3" s="387"/>
    </row>
    <row r="4" spans="1:21" ht="22.5" customHeight="1">
      <c r="A4" s="402"/>
      <c r="B4" s="404"/>
      <c r="C4" s="405"/>
      <c r="D4" s="406"/>
      <c r="E4" s="396" t="s">
        <v>187</v>
      </c>
      <c r="F4" s="380" t="s">
        <v>33</v>
      </c>
      <c r="G4" s="382" t="s">
        <v>188</v>
      </c>
      <c r="H4" s="384" t="s">
        <v>189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197</v>
      </c>
      <c r="P4" s="382" t="s">
        <v>49</v>
      </c>
      <c r="Q4" s="38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192</v>
      </c>
      <c r="L5" s="390"/>
      <c r="M5" s="391"/>
      <c r="N5" s="385"/>
      <c r="O5" s="399"/>
      <c r="P5" s="383"/>
      <c r="Q5" s="388"/>
      <c r="R5" s="414" t="s">
        <v>193</v>
      </c>
      <c r="S5" s="415"/>
      <c r="T5" s="395" t="s">
        <v>194</v>
      </c>
      <c r="U5" s="39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77"/>
      <c r="P93" s="377"/>
    </row>
    <row r="94" spans="3:16" ht="15">
      <c r="C94" s="81">
        <v>42852</v>
      </c>
      <c r="D94" s="29">
        <v>13266.8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42851</v>
      </c>
      <c r="D95" s="29">
        <v>6064.2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102.57358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00" t="s">
        <v>185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  <c r="T1" s="246"/>
      <c r="U1" s="249"/>
      <c r="V1" s="259"/>
      <c r="W1" s="259"/>
    </row>
    <row r="2" spans="2:23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163</v>
      </c>
      <c r="O3" s="387" t="s">
        <v>164</v>
      </c>
      <c r="P3" s="387"/>
      <c r="Q3" s="387"/>
      <c r="R3" s="387"/>
      <c r="S3" s="387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02"/>
      <c r="B4" s="404"/>
      <c r="C4" s="405"/>
      <c r="D4" s="406"/>
      <c r="E4" s="396" t="s">
        <v>153</v>
      </c>
      <c r="F4" s="380" t="s">
        <v>33</v>
      </c>
      <c r="G4" s="382" t="s">
        <v>162</v>
      </c>
      <c r="H4" s="384" t="s">
        <v>176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186</v>
      </c>
      <c r="P4" s="382" t="s">
        <v>49</v>
      </c>
      <c r="Q4" s="38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169</v>
      </c>
      <c r="L5" s="390"/>
      <c r="M5" s="391"/>
      <c r="N5" s="385"/>
      <c r="O5" s="399"/>
      <c r="P5" s="383"/>
      <c r="Q5" s="388"/>
      <c r="R5" s="389" t="s">
        <v>102</v>
      </c>
      <c r="S5" s="39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77"/>
      <c r="P93" s="377"/>
    </row>
    <row r="94" spans="3:16" ht="15">
      <c r="C94" s="81">
        <v>42824</v>
      </c>
      <c r="D94" s="29">
        <v>11112.7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42823</v>
      </c>
      <c r="D95" s="29">
        <v>8830.3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1399.2856000000002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2017-11-14T09:01:01Z</cp:lastPrinted>
  <dcterms:created xsi:type="dcterms:W3CDTF">2003-07-28T11:27:56Z</dcterms:created>
  <dcterms:modified xsi:type="dcterms:W3CDTF">2017-11-14T09:30:24Z</dcterms:modified>
  <cp:category/>
  <cp:version/>
  <cp:contentType/>
  <cp:contentStatus/>
</cp:coreProperties>
</file>